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99AEF8E6-281B-452E-8A87-1764530B2310}" xr6:coauthVersionLast="47" xr6:coauthVersionMax="47" xr10:uidLastSave="{00000000-0000-0000-0000-000000000000}"/>
  <bookViews>
    <workbookView xWindow="450" yWindow="0" windowWidth="23550" windowHeight="12900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G21" i="2" l="1"/>
  <c r="E21" i="2"/>
  <c r="G20" i="2"/>
  <c r="H20" i="2" s="1"/>
  <c r="E20" i="2"/>
  <c r="F20" i="2" s="1"/>
  <c r="E18" i="2"/>
  <c r="G18" i="2" s="1"/>
  <c r="E19" i="2"/>
  <c r="G19" i="2" s="1"/>
  <c r="H19" i="2" l="1"/>
  <c r="F19" i="2"/>
  <c r="E11" i="2"/>
  <c r="G11" i="2" s="1"/>
  <c r="H11" i="2" s="1"/>
  <c r="F11" i="2" l="1"/>
  <c r="G17" i="2"/>
  <c r="H21" i="2"/>
  <c r="F21" i="2"/>
  <c r="E17" i="2" l="1"/>
  <c r="F17" i="2" s="1"/>
  <c r="G10" i="2"/>
  <c r="F18" i="2"/>
  <c r="E16" i="2"/>
  <c r="G16" i="2" s="1"/>
  <c r="E15" i="2"/>
  <c r="F15" i="2" s="1"/>
  <c r="E14" i="2"/>
  <c r="G14" i="2" s="1"/>
  <c r="E13" i="2"/>
  <c r="G13" i="2" s="1"/>
  <c r="H13" i="2" s="1"/>
  <c r="E12" i="2"/>
  <c r="G12" i="2" s="1"/>
  <c r="E10" i="2"/>
  <c r="F16" i="2" l="1"/>
  <c r="G15" i="2"/>
  <c r="H15" i="2" s="1"/>
  <c r="F13" i="2"/>
  <c r="H18" i="2"/>
  <c r="H16" i="2"/>
  <c r="H17" i="2"/>
  <c r="H14" i="2"/>
  <c r="F14" i="2"/>
  <c r="H12" i="2"/>
  <c r="F10" i="2"/>
  <c r="H22" i="2" l="1"/>
  <c r="F12" i="2"/>
  <c r="F22" i="2" s="1"/>
  <c r="F23" i="2" l="1"/>
  <c r="F24" i="2" l="1"/>
  <c r="F25" i="2" s="1"/>
</calcChain>
</file>

<file path=xl/sharedStrings.xml><?xml version="1.0" encoding="utf-8"?>
<sst xmlns="http://schemas.openxmlformats.org/spreadsheetml/2006/main" count="45" uniqueCount="37">
  <si>
    <t>ИТОГО ПО РАЗДЕЛУ</t>
  </si>
  <si>
    <t xml:space="preserve">                                 </t>
  </si>
  <si>
    <t xml:space="preserve">ВСЕГО </t>
  </si>
  <si>
    <t xml:space="preserve">              СОГЛАСОВАНО :                                                                                                       УТВЕРЖДАЮ:</t>
  </si>
  <si>
    <t xml:space="preserve">  ______________ /Шорин В.В. /                                                                             ____________ /__________/</t>
  </si>
  <si>
    <t>шт</t>
  </si>
  <si>
    <t>к-т</t>
  </si>
  <si>
    <t>Кронштейн CS10.3</t>
  </si>
  <si>
    <t>Скрепа NC20</t>
  </si>
  <si>
    <t>рейс</t>
  </si>
  <si>
    <t>Доставка материалов</t>
  </si>
  <si>
    <t>Лента СИП</t>
  </si>
  <si>
    <t>м.п.</t>
  </si>
  <si>
    <t>НДС 20%</t>
  </si>
  <si>
    <t xml:space="preserve">Зажим ответвительный </t>
  </si>
  <si>
    <t>Промежуточная подвеска ЕS-1500</t>
  </si>
  <si>
    <t>ИТОГО</t>
  </si>
  <si>
    <t xml:space="preserve">                                                                     КАЛЬКУЛЯЦИЯ НА</t>
  </si>
  <si>
    <t>"_____" _______________ 2021г.                                                                           "_____" _____________ 2021г.</t>
  </si>
  <si>
    <t>Ввод провода СИП в КТП и подключение</t>
  </si>
  <si>
    <t>Зажим ДН-123</t>
  </si>
  <si>
    <t>Pos.</t>
  </si>
  <si>
    <t>Наименование</t>
  </si>
  <si>
    <t>Ед</t>
  </si>
  <si>
    <t>Кол</t>
  </si>
  <si>
    <t xml:space="preserve">Цена ед, руб </t>
  </si>
  <si>
    <t>Стоимость материала, руб</t>
  </si>
  <si>
    <t>Монтаж ед, руб</t>
  </si>
  <si>
    <t>Стоимость монтажа, руб</t>
  </si>
  <si>
    <t xml:space="preserve">                                                                    МОНТАЖ СИП ДЛЯ ПИТАНИЯ НАРУЖНОГО ОСВЕЩЕНИЯ В СНТ "РАДУГА"</t>
  </si>
  <si>
    <t>СИП-4 4*16</t>
  </si>
  <si>
    <t>СИП 4 2*16</t>
  </si>
  <si>
    <t>Щит управления освещением</t>
  </si>
  <si>
    <t>Примечание.</t>
  </si>
  <si>
    <t>Объемы указаны приблизительно.</t>
  </si>
  <si>
    <t>Переключение светильников</t>
  </si>
  <si>
    <t>12 500,00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</si>
</sst>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3"/>
      <name val="Times New Roman Cyr"/>
      <family val="1"/>
      <charset val="204"/>
    </font>
    <font>
      <b/>
      <sz val="12"/>
      <name val="Arial Cyr"/>
      <charset val="204"/>
    </font>
    <font>
      <b/>
      <sz val="12"/>
      <name val="Times New Roman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0" fillId="0" borderId="0" xfId="0" applyFill="1"/>
    <xf numFmtId="4" fontId="7" fillId="0" borderId="1" xfId="2" applyNumberFormat="1" applyFont="1" applyFill="1" applyBorder="1" applyAlignment="1">
      <alignment vertical="center"/>
    </xf>
    <xf numFmtId="0" fontId="8" fillId="0" borderId="3" xfId="2" applyNumberFormat="1" applyFont="1" applyFill="1" applyBorder="1" applyAlignment="1">
      <alignment horizontal="center" vertical="center" wrapText="1"/>
    </xf>
    <xf numFmtId="4" fontId="7" fillId="0" borderId="2" xfId="2" applyNumberFormat="1" applyFont="1" applyFill="1" applyBorder="1" applyAlignment="1">
      <alignment vertical="center" wrapText="1"/>
    </xf>
    <xf numFmtId="4" fontId="7" fillId="0" borderId="2" xfId="2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/>
    </xf>
    <xf numFmtId="4" fontId="7" fillId="0" borderId="1" xfId="2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horizontal="center" vertical="top"/>
    </xf>
    <xf numFmtId="4" fontId="7" fillId="0" borderId="0" xfId="2" applyNumberFormat="1" applyFont="1" applyFill="1" applyBorder="1" applyAlignment="1">
      <alignment vertical="center"/>
    </xf>
    <xf numFmtId="4" fontId="7" fillId="0" borderId="0" xfId="2" applyNumberFormat="1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horizontal="center"/>
    </xf>
    <xf numFmtId="4" fontId="8" fillId="0" borderId="3" xfId="2" applyNumberFormat="1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0" fillId="2" borderId="0" xfId="0" applyFill="1"/>
    <xf numFmtId="164" fontId="7" fillId="0" borderId="1" xfId="2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center"/>
    </xf>
    <xf numFmtId="0" fontId="8" fillId="0" borderId="8" xfId="2" applyNumberFormat="1" applyFont="1" applyFill="1" applyBorder="1" applyAlignment="1">
      <alignment horizontal="left" vertical="center" wrapText="1"/>
    </xf>
    <xf numFmtId="0" fontId="8" fillId="2" borderId="8" xfId="2" applyNumberFormat="1" applyFont="1" applyFill="1" applyBorder="1" applyAlignment="1">
      <alignment horizontal="left" vertical="center" wrapText="1"/>
    </xf>
    <xf numFmtId="0" fontId="7" fillId="0" borderId="9" xfId="2" applyNumberFormat="1" applyFont="1" applyFill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vertical="center"/>
    </xf>
    <xf numFmtId="0" fontId="8" fillId="0" borderId="11" xfId="2" applyNumberFormat="1" applyFont="1" applyFill="1" applyBorder="1" applyAlignment="1">
      <alignment horizontal="center" vertical="center"/>
    </xf>
    <xf numFmtId="0" fontId="8" fillId="2" borderId="12" xfId="2" applyNumberFormat="1" applyFont="1" applyFill="1" applyBorder="1" applyAlignment="1">
      <alignment horizontal="center" vertical="center"/>
    </xf>
    <xf numFmtId="0" fontId="8" fillId="0" borderId="12" xfId="2" applyNumberFormat="1" applyFont="1" applyFill="1" applyBorder="1" applyAlignment="1">
      <alignment horizontal="center" vertical="center"/>
    </xf>
    <xf numFmtId="0" fontId="8" fillId="0" borderId="13" xfId="2" applyNumberFormat="1" applyFont="1" applyFill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top"/>
    </xf>
    <xf numFmtId="164" fontId="7" fillId="0" borderId="14" xfId="2" applyNumberFormat="1" applyFont="1" applyFill="1" applyBorder="1" applyAlignment="1">
      <alignment horizontal="center" vertical="center" wrapText="1"/>
    </xf>
    <xf numFmtId="49" fontId="7" fillId="0" borderId="15" xfId="1" applyNumberFormat="1" applyFont="1" applyFill="1" applyBorder="1" applyAlignment="1">
      <alignment horizontal="center" vertical="top"/>
    </xf>
    <xf numFmtId="4" fontId="9" fillId="0" borderId="16" xfId="0" applyNumberFormat="1" applyFont="1" applyFill="1" applyBorder="1" applyAlignment="1">
      <alignment vertical="center" wrapText="1"/>
    </xf>
    <xf numFmtId="4" fontId="9" fillId="2" borderId="16" xfId="0" applyNumberFormat="1" applyFont="1" applyFill="1" applyBorder="1" applyAlignment="1">
      <alignment vertical="center" wrapText="1"/>
    </xf>
    <xf numFmtId="164" fontId="7" fillId="0" borderId="17" xfId="2" applyNumberFormat="1" applyFont="1" applyFill="1" applyBorder="1" applyAlignment="1">
      <alignment horizontal="center" vertical="center" wrapText="1"/>
    </xf>
    <xf numFmtId="4" fontId="7" fillId="0" borderId="18" xfId="0" applyNumberFormat="1" applyFont="1" applyFill="1" applyBorder="1" applyAlignment="1">
      <alignment horizontal="right"/>
    </xf>
  </cellXfs>
  <cellStyles count="3">
    <cellStyle name="Normal_Qutation Aqua 2" xfId="1" xr:uid="{00000000-0005-0000-0000-000000000000}"/>
    <cellStyle name="Normal_Спецификация по проекту 2 очереди 2" xfId="2" xr:uid="{00000000-0005-0000-0000-000001000000}"/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06FBCE-CF95-4B29-B88E-479EE5D33EFB}" name="Таблица1" displayName="Таблица1" ref="A9:A25" totalsRowShown="0" headerRowDxfId="5" dataDxfId="6" headerRowBorderDxfId="8" tableBorderDxfId="9" headerRowCellStyle="Normal_Спецификация по проекту 2 очереди 2" dataCellStyle="Normal_Qutation Aqua 2">
  <autoFilter ref="A9:A25" xr:uid="{9C569D17-3FF5-4CF1-BF90-1C37849551CF}"/>
  <tableColumns count="1">
    <tableColumn id="1" xr3:uid="{9FC45BB8-66E4-4970-977E-16E595196D01}" name="Pos." dataDxfId="7" dataCellStyle="Normal_Qutation Aqua 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333C79-A5B6-4BE7-826C-DD6DD54D1312}" name="Таблица2" displayName="Таблица2" ref="H10:H22" totalsRowShown="0" headerRowDxfId="0" dataDxfId="1" headerRowBorderDxfId="3" tableBorderDxfId="4">
  <autoFilter ref="H10:H22" xr:uid="{7A60BD90-850A-4014-9B75-0A954AB46108}"/>
  <tableColumns count="1">
    <tableColumn id="1" xr3:uid="{98599511-7FCD-4294-98AB-1D4E471C7B6D}" name="12 500,00" dataDxfId="2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8"/>
  <sheetViews>
    <sheetView tabSelected="1" workbookViewId="0">
      <selection activeCell="O8" sqref="O8"/>
    </sheetView>
  </sheetViews>
  <sheetFormatPr defaultRowHeight="12.75" x14ac:dyDescent="0.2"/>
  <cols>
    <col min="1" max="1" width="11.5703125" customWidth="1"/>
    <col min="2" max="2" width="39.85546875" customWidth="1"/>
    <col min="5" max="5" width="10.140625" bestFit="1" customWidth="1"/>
    <col min="6" max="6" width="13" customWidth="1"/>
    <col min="7" max="7" width="10.140625" bestFit="1" customWidth="1"/>
    <col min="8" max="8" width="12.7109375" customWidth="1"/>
  </cols>
  <sheetData>
    <row r="2" spans="1:9" s="7" customFormat="1" ht="20.25" customHeight="1" x14ac:dyDescent="0.25">
      <c r="A2" s="6" t="s">
        <v>3</v>
      </c>
    </row>
    <row r="3" spans="1:9" s="7" customFormat="1" ht="20.25" customHeight="1" x14ac:dyDescent="0.25">
      <c r="A3" s="6" t="s">
        <v>18</v>
      </c>
    </row>
    <row r="4" spans="1:9" s="7" customFormat="1" ht="20.25" customHeight="1" x14ac:dyDescent="0.25">
      <c r="A4" s="6" t="s">
        <v>4</v>
      </c>
    </row>
    <row r="5" spans="1:9" ht="15.75" x14ac:dyDescent="0.25">
      <c r="A5" s="2"/>
      <c r="B5" s="8" t="s">
        <v>1</v>
      </c>
    </row>
    <row r="6" spans="1:9" s="3" customFormat="1" ht="15.75" x14ac:dyDescent="0.25">
      <c r="A6" s="1" t="s">
        <v>17</v>
      </c>
      <c r="B6" s="4"/>
      <c r="C6" s="4"/>
      <c r="D6" s="4"/>
      <c r="E6" s="5"/>
      <c r="F6" s="5"/>
      <c r="G6" s="5"/>
    </row>
    <row r="7" spans="1:9" s="3" customFormat="1" ht="15.75" x14ac:dyDescent="0.25">
      <c r="A7" s="1" t="s">
        <v>29</v>
      </c>
      <c r="B7" s="4"/>
      <c r="C7" s="4"/>
      <c r="D7" s="4"/>
      <c r="E7" s="5"/>
      <c r="F7" s="5"/>
      <c r="G7" s="5"/>
      <c r="H7" s="5"/>
      <c r="I7" s="5"/>
    </row>
    <row r="8" spans="1:9" s="3" customFormat="1" ht="16.5" thickBot="1" x14ac:dyDescent="0.3">
      <c r="A8" s="1"/>
      <c r="B8" s="9"/>
      <c r="C8" s="4"/>
      <c r="D8" s="4"/>
      <c r="E8" s="5"/>
      <c r="F8" s="5"/>
      <c r="G8" s="5"/>
      <c r="H8" s="5"/>
      <c r="I8" s="5"/>
    </row>
    <row r="9" spans="1:9" ht="39" thickBot="1" x14ac:dyDescent="0.25">
      <c r="A9" s="40" t="s">
        <v>21</v>
      </c>
      <c r="B9" s="27" t="s">
        <v>22</v>
      </c>
      <c r="C9" s="27" t="s">
        <v>23</v>
      </c>
      <c r="D9" s="27" t="s">
        <v>24</v>
      </c>
      <c r="E9" s="27" t="s">
        <v>25</v>
      </c>
      <c r="F9" s="27" t="s">
        <v>26</v>
      </c>
      <c r="G9" s="27" t="s">
        <v>27</v>
      </c>
      <c r="H9" s="44" t="s">
        <v>28</v>
      </c>
    </row>
    <row r="10" spans="1:9" x14ac:dyDescent="0.2">
      <c r="A10" s="35">
        <v>1</v>
      </c>
      <c r="B10" s="31" t="s">
        <v>10</v>
      </c>
      <c r="C10" s="12" t="s">
        <v>9</v>
      </c>
      <c r="D10" s="12">
        <v>1</v>
      </c>
      <c r="E10" s="21">
        <f>0/1.2</f>
        <v>0</v>
      </c>
      <c r="F10" s="22">
        <f t="shared" ref="F10:F14" si="0">E10*D10</f>
        <v>0</v>
      </c>
      <c r="G10" s="21">
        <f>15000/1.2</f>
        <v>12500</v>
      </c>
      <c r="H10" s="42" t="s">
        <v>36</v>
      </c>
    </row>
    <row r="11" spans="1:9" s="26" customFormat="1" x14ac:dyDescent="0.2">
      <c r="A11" s="36">
        <v>2</v>
      </c>
      <c r="B11" s="32" t="s">
        <v>20</v>
      </c>
      <c r="C11" s="23" t="s">
        <v>5</v>
      </c>
      <c r="D11" s="23">
        <v>50</v>
      </c>
      <c r="E11" s="24">
        <f>120/1.2</f>
        <v>100</v>
      </c>
      <c r="F11" s="25">
        <f>E11*D11</f>
        <v>5000</v>
      </c>
      <c r="G11" s="24">
        <f>E11*0.8</f>
        <v>80</v>
      </c>
      <c r="H11" s="43">
        <f>G11*D11</f>
        <v>4000</v>
      </c>
    </row>
    <row r="12" spans="1:9" x14ac:dyDescent="0.2">
      <c r="A12" s="37">
        <v>3</v>
      </c>
      <c r="B12" s="31" t="s">
        <v>7</v>
      </c>
      <c r="C12" s="12" t="s">
        <v>6</v>
      </c>
      <c r="D12" s="12">
        <v>50</v>
      </c>
      <c r="E12" s="21">
        <f>250/1.2</f>
        <v>208.33333333333334</v>
      </c>
      <c r="F12" s="22">
        <f t="shared" si="0"/>
        <v>10416.666666666668</v>
      </c>
      <c r="G12" s="21">
        <f t="shared" ref="G12:G16" si="1">E12*0.8</f>
        <v>166.66666666666669</v>
      </c>
      <c r="H12" s="42">
        <f t="shared" ref="H12:H14" si="2">G12*D12</f>
        <v>8333.3333333333339</v>
      </c>
    </row>
    <row r="13" spans="1:9" x14ac:dyDescent="0.2">
      <c r="A13" s="37">
        <v>4</v>
      </c>
      <c r="B13" s="31" t="s">
        <v>15</v>
      </c>
      <c r="C13" s="12" t="s">
        <v>6</v>
      </c>
      <c r="D13" s="12">
        <v>70</v>
      </c>
      <c r="E13" s="21">
        <f>700/1.2</f>
        <v>583.33333333333337</v>
      </c>
      <c r="F13" s="22">
        <f>E13*D13</f>
        <v>40833.333333333336</v>
      </c>
      <c r="G13" s="21">
        <f t="shared" si="1"/>
        <v>466.66666666666674</v>
      </c>
      <c r="H13" s="42">
        <f>G13*D13</f>
        <v>32666.666666666672</v>
      </c>
    </row>
    <row r="14" spans="1:9" x14ac:dyDescent="0.2">
      <c r="A14" s="37">
        <v>5</v>
      </c>
      <c r="B14" s="31" t="s">
        <v>11</v>
      </c>
      <c r="C14" s="12" t="s">
        <v>12</v>
      </c>
      <c r="D14" s="12">
        <v>240</v>
      </c>
      <c r="E14" s="21">
        <f>50/1.2</f>
        <v>41.666666666666671</v>
      </c>
      <c r="F14" s="22">
        <f t="shared" si="0"/>
        <v>10000.000000000002</v>
      </c>
      <c r="G14" s="21">
        <f t="shared" si="1"/>
        <v>33.333333333333336</v>
      </c>
      <c r="H14" s="42">
        <f t="shared" si="2"/>
        <v>8000.0000000000009</v>
      </c>
    </row>
    <row r="15" spans="1:9" x14ac:dyDescent="0.2">
      <c r="A15" s="37">
        <v>6</v>
      </c>
      <c r="B15" s="31" t="s">
        <v>8</v>
      </c>
      <c r="C15" s="12" t="s">
        <v>5</v>
      </c>
      <c r="D15" s="12">
        <v>240</v>
      </c>
      <c r="E15" s="21">
        <f>13/1.2</f>
        <v>10.833333333333334</v>
      </c>
      <c r="F15" s="22">
        <f t="shared" ref="F15:F21" si="3">E15*D15</f>
        <v>2600</v>
      </c>
      <c r="G15" s="21">
        <f t="shared" si="1"/>
        <v>8.6666666666666679</v>
      </c>
      <c r="H15" s="42">
        <f t="shared" ref="H15:H21" si="4">G15*D15</f>
        <v>2080.0000000000005</v>
      </c>
    </row>
    <row r="16" spans="1:9" x14ac:dyDescent="0.2">
      <c r="A16" s="37">
        <v>7</v>
      </c>
      <c r="B16" s="31" t="s">
        <v>14</v>
      </c>
      <c r="C16" s="12" t="s">
        <v>5</v>
      </c>
      <c r="D16" s="12">
        <v>150</v>
      </c>
      <c r="E16" s="21">
        <f>210/1.2</f>
        <v>175</v>
      </c>
      <c r="F16" s="22">
        <f t="shared" si="3"/>
        <v>26250</v>
      </c>
      <c r="G16" s="21">
        <f t="shared" si="1"/>
        <v>140</v>
      </c>
      <c r="H16" s="42">
        <f t="shared" si="4"/>
        <v>21000</v>
      </c>
    </row>
    <row r="17" spans="1:8" x14ac:dyDescent="0.2">
      <c r="A17" s="37">
        <v>8</v>
      </c>
      <c r="B17" s="31" t="s">
        <v>35</v>
      </c>
      <c r="C17" s="12" t="s">
        <v>5</v>
      </c>
      <c r="D17" s="12">
        <v>25</v>
      </c>
      <c r="E17" s="21">
        <f>0</f>
        <v>0</v>
      </c>
      <c r="F17" s="22">
        <f t="shared" si="3"/>
        <v>0</v>
      </c>
      <c r="G17" s="21">
        <f>1550/1.2</f>
        <v>1291.6666666666667</v>
      </c>
      <c r="H17" s="42">
        <f t="shared" si="4"/>
        <v>32291.666666666668</v>
      </c>
    </row>
    <row r="18" spans="1:8" x14ac:dyDescent="0.2">
      <c r="A18" s="37">
        <v>9</v>
      </c>
      <c r="B18" s="31" t="s">
        <v>30</v>
      </c>
      <c r="C18" s="12" t="s">
        <v>12</v>
      </c>
      <c r="D18" s="12">
        <v>800</v>
      </c>
      <c r="E18" s="21">
        <f>80/1.2</f>
        <v>66.666666666666671</v>
      </c>
      <c r="F18" s="22">
        <f t="shared" si="3"/>
        <v>53333.333333333336</v>
      </c>
      <c r="G18" s="21">
        <f>E18*0.8</f>
        <v>53.333333333333343</v>
      </c>
      <c r="H18" s="42">
        <f t="shared" si="4"/>
        <v>42666.666666666672</v>
      </c>
    </row>
    <row r="19" spans="1:8" s="26" customFormat="1" x14ac:dyDescent="0.2">
      <c r="A19" s="36">
        <v>10</v>
      </c>
      <c r="B19" s="32" t="s">
        <v>31</v>
      </c>
      <c r="C19" s="23" t="s">
        <v>12</v>
      </c>
      <c r="D19" s="23">
        <v>1870</v>
      </c>
      <c r="E19" s="24">
        <f>40/1.2</f>
        <v>33.333333333333336</v>
      </c>
      <c r="F19" s="25">
        <f t="shared" si="3"/>
        <v>62333.333333333336</v>
      </c>
      <c r="G19" s="21">
        <f>E19*0.8</f>
        <v>26.666666666666671</v>
      </c>
      <c r="H19" s="43">
        <f t="shared" si="4"/>
        <v>49866.666666666679</v>
      </c>
    </row>
    <row r="20" spans="1:8" x14ac:dyDescent="0.2">
      <c r="A20" s="37">
        <v>11</v>
      </c>
      <c r="B20" s="31" t="s">
        <v>19</v>
      </c>
      <c r="C20" s="12" t="s">
        <v>6</v>
      </c>
      <c r="D20" s="12">
        <v>2</v>
      </c>
      <c r="E20" s="21">
        <f>0</f>
        <v>0</v>
      </c>
      <c r="F20" s="22">
        <f t="shared" ref="F20" si="5">E20*D20</f>
        <v>0</v>
      </c>
      <c r="G20" s="21">
        <f>3200/1.2</f>
        <v>2666.666666666667</v>
      </c>
      <c r="H20" s="42">
        <f t="shared" ref="H20" si="6">G20*D20</f>
        <v>5333.3333333333339</v>
      </c>
    </row>
    <row r="21" spans="1:8" x14ac:dyDescent="0.2">
      <c r="A21" s="37">
        <v>12</v>
      </c>
      <c r="B21" s="31" t="s">
        <v>32</v>
      </c>
      <c r="C21" s="12" t="s">
        <v>6</v>
      </c>
      <c r="D21" s="12">
        <v>1</v>
      </c>
      <c r="E21" s="21">
        <f>15000/1.2</f>
        <v>12500</v>
      </c>
      <c r="F21" s="22">
        <f t="shared" si="3"/>
        <v>12500</v>
      </c>
      <c r="G21" s="21">
        <f>8000/1.2</f>
        <v>6666.666666666667</v>
      </c>
      <c r="H21" s="42">
        <f t="shared" si="4"/>
        <v>6666.666666666667</v>
      </c>
    </row>
    <row r="22" spans="1:8" s="10" customFormat="1" ht="13.5" thickBot="1" x14ac:dyDescent="0.25">
      <c r="A22" s="38"/>
      <c r="B22" s="33" t="s">
        <v>2</v>
      </c>
      <c r="C22" s="13"/>
      <c r="D22" s="14"/>
      <c r="E22" s="15"/>
      <c r="F22" s="15">
        <f>SUM(F10:F21)</f>
        <v>223266.66666666669</v>
      </c>
      <c r="G22" s="15"/>
      <c r="H22" s="45">
        <f>SUM(H10:H21)</f>
        <v>212905.00000000003</v>
      </c>
    </row>
    <row r="23" spans="1:8" s="10" customFormat="1" ht="13.5" thickBot="1" x14ac:dyDescent="0.25">
      <c r="A23" s="39"/>
      <c r="B23" s="34" t="s">
        <v>16</v>
      </c>
      <c r="C23" s="11"/>
      <c r="D23" s="16"/>
      <c r="E23" s="16"/>
      <c r="F23" s="28">
        <f>F22+H22</f>
        <v>436171.66666666674</v>
      </c>
      <c r="G23" s="29"/>
      <c r="H23" s="30"/>
    </row>
    <row r="24" spans="1:8" s="10" customFormat="1" ht="13.5" thickBot="1" x14ac:dyDescent="0.25">
      <c r="A24" s="39"/>
      <c r="B24" s="34" t="s">
        <v>13</v>
      </c>
      <c r="C24" s="11"/>
      <c r="D24" s="16"/>
      <c r="E24" s="16"/>
      <c r="F24" s="28">
        <f>F23*0.2</f>
        <v>87234.333333333358</v>
      </c>
      <c r="G24" s="29"/>
      <c r="H24" s="30"/>
    </row>
    <row r="25" spans="1:8" s="10" customFormat="1" ht="13.5" thickBot="1" x14ac:dyDescent="0.25">
      <c r="A25" s="41"/>
      <c r="B25" s="34" t="s">
        <v>0</v>
      </c>
      <c r="C25" s="11"/>
      <c r="D25" s="16"/>
      <c r="E25" s="16"/>
      <c r="F25" s="28">
        <f>F23+F24</f>
        <v>523406.00000000012</v>
      </c>
      <c r="G25" s="29"/>
      <c r="H25" s="30"/>
    </row>
    <row r="26" spans="1:8" s="10" customFormat="1" x14ac:dyDescent="0.2">
      <c r="A26" s="17"/>
      <c r="B26" s="18"/>
      <c r="C26" s="18"/>
      <c r="D26" s="19"/>
      <c r="E26" s="19"/>
      <c r="F26" s="20"/>
      <c r="G26" s="20"/>
      <c r="H26" s="20"/>
    </row>
    <row r="27" spans="1:8" x14ac:dyDescent="0.2">
      <c r="B27" s="18" t="s">
        <v>33</v>
      </c>
    </row>
    <row r="28" spans="1:8" x14ac:dyDescent="0.2">
      <c r="B28" s="18" t="s">
        <v>34</v>
      </c>
    </row>
  </sheetData>
  <mergeCells count="3">
    <mergeCell ref="F23:H23"/>
    <mergeCell ref="F25:H25"/>
    <mergeCell ref="F24:H24"/>
  </mergeCells>
  <pageMargins left="0.7" right="0.7" top="0.75" bottom="0.75" header="0.3" footer="0.3"/>
  <pageSetup paperSize="9" fitToHeight="2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Изменен</outs:displayName>
      <outs:dateTime>2010-08-06T10:45:31Z</outs:dateTime>
      <outs:isPinned>true</outs:isPinned>
    </outs:relatedDate>
    <outs:relatedDate>
      <outs:type>2</outs:type>
      <outs:displayName>Создан</outs:displayName>
      <outs:dateTime>1998-03-26T06:49:41Z</outs:dateTime>
      <outs:isPinned>true</outs:isPinned>
    </outs:relatedDate>
    <outs:relatedDate>
      <outs:type>4</outs:type>
      <outs:displayName>Напечатан</outs:displayName>
      <outs:dateTime>2009-07-10T07:52:17Z</outs:dateTime>
      <outs:isPinned>true</outs:isPinned>
    </outs:relatedDate>
  </outs:relatedDates>
  <outs:relatedDocuments>
    <outs:relatedDocument>
      <outs:type>2</outs:type>
      <outs:displayName>Другие документы в текущей папке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Unknown User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Pavel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5EAA27F2-5104-44ED-AB64-A030A7F24289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пк</cp:lastModifiedBy>
  <cp:lastPrinted>2021-05-29T14:43:08Z</cp:lastPrinted>
  <dcterms:created xsi:type="dcterms:W3CDTF">1998-03-26T06:49:41Z</dcterms:created>
  <dcterms:modified xsi:type="dcterms:W3CDTF">2021-05-29T14:45:35Z</dcterms:modified>
</cp:coreProperties>
</file>